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0"/>
  </bookViews>
  <sheets>
    <sheet name="Summary" sheetId="1" r:id="rId1"/>
    <sheet name="Pool 1" sheetId="2" r:id="rId2"/>
    <sheet name="Pool 2" sheetId="3" r:id="rId3"/>
  </sheets>
  <definedNames/>
  <calcPr fullCalcOnLoad="1"/>
</workbook>
</file>

<file path=xl/sharedStrings.xml><?xml version="1.0" encoding="utf-8"?>
<sst xmlns="http://schemas.openxmlformats.org/spreadsheetml/2006/main" count="281" uniqueCount="205">
  <si>
    <t>TECHNOLOGY ACCESS FEE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</si>
  <si>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</si>
  <si>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</si>
  <si>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</si>
  <si>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</si>
  <si>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</si>
  <si>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</si>
  <si>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</si>
  <si>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</si>
  <si>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</si>
  <si>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A.  Computer Lab Upgrades</t>
  </si>
  <si>
    <t xml:space="preserve"> </t>
  </si>
  <si>
    <t>F.  Discipline Specific Technology</t>
  </si>
  <si>
    <t>G.  LIbrary Resources</t>
  </si>
  <si>
    <t xml:space="preserve">Description of Projects (see Table 1 for specific listings) </t>
  </si>
  <si>
    <t>Description of Projects (see Table 2 for specific listings)</t>
  </si>
  <si>
    <t>G.  Computers, network printing, and additional</t>
  </si>
  <si>
    <t xml:space="preserve">      electronic information products for the Library</t>
  </si>
  <si>
    <t>TABLE 1</t>
  </si>
  <si>
    <t>Original Fee of $15 Per Student (Pool 1)</t>
  </si>
  <si>
    <t>A.</t>
  </si>
  <si>
    <t>COMPUTER LAB UPGRADES</t>
  </si>
  <si>
    <t>Total category A</t>
  </si>
  <si>
    <t>B.</t>
  </si>
  <si>
    <t>Total category B</t>
  </si>
  <si>
    <t>C.</t>
  </si>
  <si>
    <t>Total category C</t>
  </si>
  <si>
    <t>D.</t>
  </si>
  <si>
    <t>Total category D</t>
  </si>
  <si>
    <t>E.</t>
  </si>
  <si>
    <t>Total category E</t>
  </si>
  <si>
    <t>F.</t>
  </si>
  <si>
    <t>Total of category F</t>
  </si>
  <si>
    <t>G.</t>
  </si>
  <si>
    <t>Total of category G</t>
  </si>
  <si>
    <t>TOTAL ALL CATEGORIES</t>
  </si>
  <si>
    <t>TABLE 2</t>
  </si>
  <si>
    <t xml:space="preserve">                      Middle Tennessee State University</t>
  </si>
  <si>
    <t>NEW COMPUTER LABS</t>
  </si>
  <si>
    <t>NEW COMPUTER EQUIPMENT OR SOFTWARE</t>
  </si>
  <si>
    <t>MULTIMEDIA/MASTER CLASSROOMS</t>
  </si>
  <si>
    <t>SUPPORT FOR LABS AND MASTER CLASSROOMS</t>
  </si>
  <si>
    <t>DISCIPLINE SPECIFIC EQUIPMENT</t>
  </si>
  <si>
    <t>LIBRARY RESOURCES</t>
  </si>
  <si>
    <t>B.  New Computer Labs</t>
  </si>
  <si>
    <t>C.  New Computer Equipment or Software</t>
  </si>
  <si>
    <t>D.  Multimedia/Master Classrooms</t>
  </si>
  <si>
    <t>E.  Support for Labs and Master Classrooms</t>
  </si>
  <si>
    <t xml:space="preserve">      and Biology.</t>
  </si>
  <si>
    <t xml:space="preserve">D.  Master and portable master classrooms for Music, </t>
  </si>
  <si>
    <t xml:space="preserve">     Engineering Technology and Industrial Studies.</t>
  </si>
  <si>
    <t>E,  Support for computer labs and master classrooms</t>
  </si>
  <si>
    <t>G.  Electronic access to various discipline specific</t>
  </si>
  <si>
    <t xml:space="preserve">      information databases</t>
  </si>
  <si>
    <t>NEW COMPUTER EQUIPMENT AND SOFTWARE</t>
  </si>
  <si>
    <t>Lexis-Nexis access for MTSU campus</t>
  </si>
  <si>
    <t>None</t>
  </si>
  <si>
    <t>Description of Technology Access Fee Proposals &amp; Costs - Fall 1999</t>
  </si>
  <si>
    <t>Site licenses for E-prime for Psychology lab</t>
  </si>
  <si>
    <t>Upgrade to Nursing Computer Laboratory</t>
  </si>
  <si>
    <t>Language-specific workstations and printers for international students</t>
  </si>
  <si>
    <t>Powermacs and scanners for RATV/Photography Computer Lab</t>
  </si>
  <si>
    <t>Digitizers, tape drives, and software for Geology and Geography</t>
  </si>
  <si>
    <t>Online Course Web Authoring Workstation for Continuing Studies</t>
  </si>
  <si>
    <t>Printer equipment/software for pay printing for Business Computer Lab</t>
  </si>
  <si>
    <t>Ethernet group work switch for RATV/Photography</t>
  </si>
  <si>
    <t>Upgrade NT software licenses for Business Computer Lab</t>
  </si>
  <si>
    <t>Laser inkjets for math lab in Developmental Studies</t>
  </si>
  <si>
    <t>Network drops and workstations for HPERS Computer Lab</t>
  </si>
  <si>
    <t>Conversion of KOM 225 into master classroom for Math Department</t>
  </si>
  <si>
    <t>Notebook computers for classroom presentations for Biology Department</t>
  </si>
  <si>
    <t>Computer workstation in Foreign Language Media Center for Visually</t>
  </si>
  <si>
    <t>Impaired Student</t>
  </si>
  <si>
    <t>H.</t>
  </si>
  <si>
    <t>Total of category H</t>
  </si>
  <si>
    <t>Additional T1 line for Internet access</t>
  </si>
  <si>
    <t>UNIVERSITY NETWORK AND TECHNOLOGY INFRASTRUCTURE</t>
  </si>
  <si>
    <t>Computer digital audio workstation - Studio A Recording Industry</t>
  </si>
  <si>
    <t>Replace computers in Business Computer Lab</t>
  </si>
  <si>
    <t>Computers and databases for Library</t>
  </si>
  <si>
    <t>Portable visual presenter and LCD data projector for Journalism Lab</t>
  </si>
  <si>
    <t>Digital recorder for RATV/Photography</t>
  </si>
  <si>
    <t>Computers and software for Lexus/Nexus Lab in Recording Industry</t>
  </si>
  <si>
    <t>Software and Uninterruptible Power Sources for Chemistry</t>
  </si>
  <si>
    <t>H.  University Network and Infrastructure</t>
  </si>
  <si>
    <t>A.  Computer lab upgrades for the LRC Computer Lab,</t>
  </si>
  <si>
    <t xml:space="preserve">     Art, Psychology, Nursing, Speech, Business, and </t>
  </si>
  <si>
    <t xml:space="preserve">     Recording Industry</t>
  </si>
  <si>
    <t>B.  None</t>
  </si>
  <si>
    <t>C.  New computer equipment or software for International</t>
  </si>
  <si>
    <t xml:space="preserve">     Students, RATV/Photography, Geology and Geography,</t>
  </si>
  <si>
    <t xml:space="preserve">     Business, Continuing Studies, Developmental Studies,</t>
  </si>
  <si>
    <t xml:space="preserve">     HPERS, Computer Science, and Chemistry</t>
  </si>
  <si>
    <t>E.  Computer lab student help and supplies for Computer</t>
  </si>
  <si>
    <t xml:space="preserve">     Science</t>
  </si>
  <si>
    <t xml:space="preserve">F.  Adaptive Technology for Foreign Languages. </t>
  </si>
  <si>
    <t xml:space="preserve">     Discipline specific equipment for Recording Industry,</t>
  </si>
  <si>
    <t>H.  University Networking and Technology Infrastructure</t>
  </si>
  <si>
    <t>Upgrade computers for Art Lab</t>
  </si>
  <si>
    <t>Computer lab labor and supplies for Computer Science</t>
  </si>
  <si>
    <t>Fee of $85 Per Student (Pool 2)</t>
  </si>
  <si>
    <t>Partial funding for Developmental Studies Master Classroom</t>
  </si>
  <si>
    <t>Computer Science lab upgrades</t>
  </si>
  <si>
    <t>Geology/Geography software licenses</t>
  </si>
  <si>
    <t>Portable master classroom for Philosophy</t>
  </si>
  <si>
    <t xml:space="preserve">Digital cameras, cameras, and printers for History </t>
  </si>
  <si>
    <t>Upgrade of Agribusiness/Agriscience Computer Lab</t>
  </si>
  <si>
    <t>Hardware, software, supplies, and student help for LRC</t>
  </si>
  <si>
    <t>Maintenance and upgrade of Sociology and Anthropology Lab</t>
  </si>
  <si>
    <t>Upgrade of AD/PR lab in Journalism</t>
  </si>
  <si>
    <t>SGI Computer Package for RATV</t>
  </si>
  <si>
    <t>Nursing computer lab upgrade</t>
  </si>
  <si>
    <t>Expansion and upgrade of Human Sciences computer lab</t>
  </si>
  <si>
    <t>Upgrade McCash Computer Lab for History</t>
  </si>
  <si>
    <t>Replacement of Y2K non-compliant PCs for Housing labs</t>
  </si>
  <si>
    <t>Replacement of Macs for Housing labs</t>
  </si>
  <si>
    <t>Computer upgrades for Physics computer lab</t>
  </si>
  <si>
    <t>Upgrade environmental/physiology lab for Biology</t>
  </si>
  <si>
    <t>CAI and Musical Instrument Digital Interface Computer Lab</t>
  </si>
  <si>
    <t>Server and software for Business computer lab</t>
  </si>
  <si>
    <t>Adaptive technology for Disabled Students</t>
  </si>
  <si>
    <t>StarTracker Special Edition for Recording Industry</t>
  </si>
  <si>
    <t>Windows Performance Tuning License for Business Lab</t>
  </si>
  <si>
    <t>Computers for 3 HPERS computer labs</t>
  </si>
  <si>
    <t>Adobe Premier software for HPERS lab/classroom</t>
  </si>
  <si>
    <t>Instrumentation and control experiment station for ETIS</t>
  </si>
  <si>
    <t>Safety/Health lab for ETIS</t>
  </si>
  <si>
    <t>Peak 3D Biomechanical Analysis System for HPERS</t>
  </si>
  <si>
    <t>Convert classroom into master classroom for Art</t>
  </si>
  <si>
    <t>Master classrooms for Music, HPERS,  and Developmental</t>
  </si>
  <si>
    <t>Studies.  Networking for five ETIS labs in Midgett Building.</t>
  </si>
  <si>
    <t>CAI Master Classroom for English</t>
  </si>
  <si>
    <t>HPERS portable master classroom</t>
  </si>
  <si>
    <t>Student help for Business Computer Lab</t>
  </si>
  <si>
    <t>Graduate Assistants for Adaptive Technology Center</t>
  </si>
  <si>
    <t>Graduate Assistants for Business Computer Lab</t>
  </si>
  <si>
    <t>Student help and supplies for Math computer lab</t>
  </si>
  <si>
    <t>Otoelectronics lab for Physics</t>
  </si>
  <si>
    <t>Audio Console for Recording Industry</t>
  </si>
  <si>
    <t>Land Mark global positioning system for Agribusiness/Agriscience</t>
  </si>
  <si>
    <t>Digital Camera and printer for HPERS</t>
  </si>
  <si>
    <t>Avid Media Composers for RATV</t>
  </si>
  <si>
    <t>Electronic databases</t>
  </si>
  <si>
    <t>I.</t>
  </si>
  <si>
    <t>UNIVERSITY NETWORKING AND TECHNOLOGY INFRASTRUCTURE</t>
  </si>
  <si>
    <t>Asynchronous Transfer Mode for TNII - OIT</t>
  </si>
  <si>
    <t>Annual proposed funds for repair and replacement</t>
  </si>
  <si>
    <t>Total of category I</t>
  </si>
  <si>
    <t>Placement and Graduate advising computer labs</t>
  </si>
  <si>
    <t>I.    Repair/Replacement of TAF equipment</t>
  </si>
  <si>
    <t>REPAIR/REPLACEMENT OF TAF EQUIPMENT</t>
  </si>
  <si>
    <t>D.  Multimedia equipment for Biology, English, Philosophy,</t>
  </si>
  <si>
    <t xml:space="preserve">     and Journalism.  Master classroom for Math and</t>
  </si>
  <si>
    <t xml:space="preserve">     Developmental Studies.</t>
  </si>
  <si>
    <t xml:space="preserve">     RATV/Photography, History, and Agribusiness/Agriscience.</t>
  </si>
  <si>
    <t>Nuclear Quadrupole Resonance lab for Chemistry</t>
  </si>
  <si>
    <t xml:space="preserve">A.  Computer lab upgrades for Agribusiness/Agriscience, </t>
  </si>
  <si>
    <t xml:space="preserve">      Nursing, Human Sciences, History, Housing, Physics,</t>
  </si>
  <si>
    <t>B.  Creation of new computer labs for Music and Mass</t>
  </si>
  <si>
    <t xml:space="preserve">     Communications.</t>
  </si>
  <si>
    <t>C.  New computer equipment and software for Business,</t>
  </si>
  <si>
    <t xml:space="preserve">     Disabled Students, Recording Industry, HPERS, and</t>
  </si>
  <si>
    <t xml:space="preserve">     HPERS, Developmental Studies, Art, English, and</t>
  </si>
  <si>
    <t xml:space="preserve">     Philosophy.  Equipment for master classrooms for RATV,</t>
  </si>
  <si>
    <t xml:space="preserve">     Business, and Liberal Arts.  Networking for ETIS labs.</t>
  </si>
  <si>
    <t xml:space="preserve">      Sociology and Anthropology, Journalism, RATV,</t>
  </si>
  <si>
    <t xml:space="preserve">     in the LRC, Business, Computer Science, Math, Disabled</t>
  </si>
  <si>
    <t xml:space="preserve">     Students, and Journalism labs.</t>
  </si>
  <si>
    <t xml:space="preserve">F.  Equipment for Physics, Recording Industry, </t>
  </si>
  <si>
    <t xml:space="preserve">     Agribusiness/Agriscience, HPERS, RATV, and Chemisty</t>
  </si>
  <si>
    <t>Replacement of 5 computers for Psychology pigeon and other labs</t>
  </si>
  <si>
    <t>Human Sciences lab equipment</t>
  </si>
  <si>
    <t xml:space="preserve"> 1999-2000</t>
  </si>
  <si>
    <t>1999-2000 Total Technology Access Fee</t>
  </si>
  <si>
    <t>Replacement of 22 computers and other equipment for LRC lab</t>
  </si>
  <si>
    <t>Agribusiness/Agriscience convection ovens and analytical balance</t>
  </si>
  <si>
    <t>ACTUAL EXPENDITURES</t>
  </si>
  <si>
    <t>AS OF AUGUST 1, 2000</t>
  </si>
  <si>
    <t>Student help for Journalism computer lab</t>
  </si>
  <si>
    <t xml:space="preserve">Upgrade Jounalism graphics lab </t>
  </si>
  <si>
    <t>Replace LCD projectors for six master classrooms in Business</t>
  </si>
  <si>
    <t>Laserdisc for master classroom in Liberal Arts</t>
  </si>
  <si>
    <t>Replace TV monitors with LCD projectors for Business</t>
  </si>
  <si>
    <t>Two video projectors for lab/classroom in RATV</t>
  </si>
  <si>
    <t>Philosophy master classroom</t>
  </si>
  <si>
    <t>Three master classrooms and networking for ETIS labs</t>
  </si>
  <si>
    <t>Replace outdated equipment in Debate Computer Lab</t>
  </si>
  <si>
    <t>Software licenses and hardware for Computer Science Lab</t>
  </si>
  <si>
    <t>Computer Lab</t>
  </si>
  <si>
    <t>Zip Drives for Computer Science Computer Lab</t>
  </si>
  <si>
    <t>Portable computer for English student multimedia presentations</t>
  </si>
  <si>
    <t>Total actual expenditure Pool 1</t>
  </si>
  <si>
    <t>Total actual expenditure Pool 2</t>
  </si>
  <si>
    <t>Carryover/unexpended expenditures</t>
  </si>
  <si>
    <t>Total</t>
  </si>
  <si>
    <t>Prior Year Expenditures</t>
  </si>
  <si>
    <t>J.   Prior Year Expenditures</t>
  </si>
  <si>
    <t>J.   Differences in Prior Year Expenditures</t>
  </si>
  <si>
    <t>Total Expenditures</t>
  </si>
  <si>
    <t>1998-99 Carryforward</t>
  </si>
  <si>
    <t>1999-00 Carryforward</t>
  </si>
  <si>
    <t>Reconciliation of Carryforward</t>
  </si>
  <si>
    <t>1999-00 Unexpended funds</t>
  </si>
  <si>
    <t>K.   Unexpended funds</t>
  </si>
  <si>
    <t>K.  Unexpended funds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</si>
</sst>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171" fontId="6" fillId="0" borderId="0" xfId="17" applyNumberFormat="1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6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17" applyNumberFormat="1" applyAlignment="1">
      <alignment/>
    </xf>
    <xf numFmtId="0" fontId="6" fillId="0" borderId="0" xfId="0" applyFont="1" applyAlignment="1">
      <alignment horizontal="left"/>
    </xf>
    <xf numFmtId="173" fontId="6" fillId="0" borderId="0" xfId="15" applyNumberFormat="1" applyFont="1" applyAlignment="1">
      <alignment horizontal="left"/>
    </xf>
    <xf numFmtId="171" fontId="6" fillId="0" borderId="0" xfId="17" applyNumberFormat="1" applyFont="1" applyAlignment="1">
      <alignment horizontal="left"/>
    </xf>
    <xf numFmtId="171" fontId="0" fillId="0" borderId="0" xfId="17" applyNumberFormat="1" applyFont="1" applyAlignment="1">
      <alignment horizontal="right"/>
    </xf>
    <xf numFmtId="43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41.28125" style="0" customWidth="1"/>
    <col min="3" max="3" width="10.8515625" style="0" customWidth="1"/>
    <col min="4" max="4" width="6.8515625" style="0" customWidth="1"/>
    <col min="5" max="5" width="12.421875" style="0" customWidth="1"/>
    <col min="6" max="6" width="38.8515625" style="0" customWidth="1"/>
    <col min="7" max="7" width="14.28125" style="0" customWidth="1"/>
    <col min="8" max="8" width="7.421875" style="4" customWidth="1"/>
    <col min="9" max="9" width="15.57421875" style="0" customWidth="1"/>
    <col min="10" max="10" width="38.00390625" style="0" customWidth="1"/>
    <col min="11" max="11" width="12.8515625" style="0" customWidth="1"/>
  </cols>
  <sheetData>
    <row r="1" spans="1:11" ht="14.25">
      <c r="A1" s="11"/>
      <c r="B1" s="10"/>
      <c r="C1" s="10"/>
      <c r="E1" s="26" t="s">
        <v>37</v>
      </c>
      <c r="F1" s="10"/>
      <c r="G1" s="10"/>
      <c r="H1" s="11"/>
      <c r="I1" s="10"/>
      <c r="J1" s="10"/>
      <c r="K1" s="10"/>
    </row>
    <row r="3" spans="1:11" ht="12.75">
      <c r="A3" s="11"/>
      <c r="B3" s="10"/>
      <c r="C3" s="28"/>
      <c r="E3" s="27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8"/>
      <c r="E4" s="27"/>
      <c r="F4" s="2" t="s">
        <v>172</v>
      </c>
      <c r="G4" s="10"/>
      <c r="H4" s="11"/>
      <c r="I4" s="10"/>
      <c r="J4" s="10"/>
      <c r="K4" s="10"/>
    </row>
    <row r="5" spans="1:11" ht="12.75">
      <c r="A5" s="11"/>
      <c r="B5" s="10"/>
      <c r="C5" s="28"/>
      <c r="E5" s="27"/>
      <c r="F5" s="2" t="s">
        <v>176</v>
      </c>
      <c r="G5" s="10"/>
      <c r="H5" s="11"/>
      <c r="I5" s="10"/>
      <c r="J5" s="10"/>
      <c r="K5" s="10"/>
    </row>
    <row r="6" spans="1:11" ht="12.75">
      <c r="A6" s="11"/>
      <c r="B6" s="10"/>
      <c r="C6" s="28"/>
      <c r="E6" s="27"/>
      <c r="F6" s="2" t="s">
        <v>177</v>
      </c>
      <c r="G6" s="10"/>
      <c r="H6" s="11"/>
      <c r="I6" s="10"/>
      <c r="J6" s="10"/>
      <c r="K6" s="10"/>
    </row>
    <row r="9" spans="1:11" s="1" customFormat="1" ht="12.75">
      <c r="A9" s="8" t="s">
        <v>1</v>
      </c>
      <c r="B9" s="9"/>
      <c r="C9" s="9"/>
      <c r="D9"/>
      <c r="E9" s="9" t="s">
        <v>2</v>
      </c>
      <c r="F9" s="9"/>
      <c r="G9" s="9"/>
      <c r="H9" s="12"/>
      <c r="I9" s="9" t="s">
        <v>173</v>
      </c>
      <c r="J9" s="9"/>
      <c r="K9" s="9"/>
    </row>
    <row r="10" spans="1:11" s="1" customFormat="1" ht="12.75">
      <c r="A10" s="8"/>
      <c r="B10" s="2" t="s">
        <v>3</v>
      </c>
      <c r="C10" s="9"/>
      <c r="D10" s="9"/>
      <c r="E10" s="9"/>
      <c r="F10" s="2" t="s">
        <v>4</v>
      </c>
      <c r="G10" s="9"/>
      <c r="H10" s="12"/>
      <c r="I10" s="9"/>
      <c r="J10" s="2" t="s">
        <v>5</v>
      </c>
      <c r="K10" s="9"/>
    </row>
    <row r="12" spans="2:10" ht="12.75">
      <c r="B12" s="3" t="s">
        <v>6</v>
      </c>
      <c r="D12" s="4"/>
      <c r="E12" s="4"/>
      <c r="F12" s="3" t="s">
        <v>6</v>
      </c>
      <c r="I12" s="4"/>
      <c r="J12" s="3" t="s">
        <v>6</v>
      </c>
    </row>
    <row r="13" spans="1:11" s="22" customFormat="1" ht="15">
      <c r="A13" s="21" t="s">
        <v>7</v>
      </c>
      <c r="B13" s="22" t="s">
        <v>8</v>
      </c>
      <c r="C13" s="22" t="s">
        <v>9</v>
      </c>
      <c r="D13"/>
      <c r="E13" s="21" t="s">
        <v>7</v>
      </c>
      <c r="F13" s="22" t="s">
        <v>8</v>
      </c>
      <c r="G13" s="22" t="s">
        <v>9</v>
      </c>
      <c r="H13" s="21"/>
      <c r="I13" s="21" t="s">
        <v>7</v>
      </c>
      <c r="J13" s="22" t="s">
        <v>8</v>
      </c>
      <c r="K13" s="22" t="s">
        <v>9</v>
      </c>
    </row>
    <row r="14" spans="1:11" ht="12.75">
      <c r="A14" s="4">
        <f>3578725.7*0.15</f>
        <v>536808.855</v>
      </c>
      <c r="B14" t="s">
        <v>10</v>
      </c>
      <c r="C14" s="4">
        <f>+'Pool 1'!L20</f>
        <v>166993.31</v>
      </c>
      <c r="E14" s="4">
        <f>3578725.7*0.85</f>
        <v>3041916.845</v>
      </c>
      <c r="F14" t="s">
        <v>10</v>
      </c>
      <c r="G14" s="4">
        <f>+'Pool 2'!G22</f>
        <v>791814.5499999999</v>
      </c>
      <c r="H14" s="38"/>
      <c r="I14" s="4">
        <f>+A14+E14</f>
        <v>3578725.7</v>
      </c>
      <c r="J14" t="s">
        <v>10</v>
      </c>
      <c r="K14" s="4">
        <f aca="true" t="shared" si="0" ref="K14:K19">+C14+G14</f>
        <v>958807.8599999999</v>
      </c>
    </row>
    <row r="15" spans="2:11" ht="12.75">
      <c r="B15" t="s">
        <v>44</v>
      </c>
      <c r="C15" s="4">
        <f>+'Pool 1'!L29</f>
        <v>0</v>
      </c>
      <c r="E15" s="4"/>
      <c r="F15" t="s">
        <v>44</v>
      </c>
      <c r="G15" s="4">
        <f>+'Pool 2'!G31</f>
        <v>64502.24</v>
      </c>
      <c r="H15" s="38"/>
      <c r="I15" s="4"/>
      <c r="J15" t="s">
        <v>44</v>
      </c>
      <c r="K15" s="4">
        <f t="shared" si="0"/>
        <v>64502.24</v>
      </c>
    </row>
    <row r="16" spans="2:11" ht="12.75">
      <c r="B16" t="s">
        <v>45</v>
      </c>
      <c r="C16" s="4">
        <f>+'Pool 1'!L51</f>
        <v>82884.79</v>
      </c>
      <c r="E16" s="4"/>
      <c r="F16" t="s">
        <v>45</v>
      </c>
      <c r="G16" s="4">
        <f>+'Pool 2'!G47</f>
        <v>127172.58</v>
      </c>
      <c r="H16" s="38"/>
      <c r="I16" s="4"/>
      <c r="J16" t="s">
        <v>45</v>
      </c>
      <c r="K16" s="4">
        <f t="shared" si="0"/>
        <v>210057.37</v>
      </c>
    </row>
    <row r="17" spans="2:11" ht="12.75">
      <c r="B17" t="s">
        <v>46</v>
      </c>
      <c r="C17" s="4">
        <f>+'Pool 1'!L66</f>
        <v>42704.2</v>
      </c>
      <c r="E17" s="4"/>
      <c r="F17" t="s">
        <v>46</v>
      </c>
      <c r="G17" s="4">
        <f>+'Pool 2'!G64</f>
        <v>873828.0700000001</v>
      </c>
      <c r="H17" s="38"/>
      <c r="I17" s="4"/>
      <c r="J17" t="s">
        <v>46</v>
      </c>
      <c r="K17" s="4">
        <f t="shared" si="0"/>
        <v>916532.27</v>
      </c>
    </row>
    <row r="18" spans="2:11" ht="12.75">
      <c r="B18" s="6" t="s">
        <v>47</v>
      </c>
      <c r="C18" s="4">
        <f>+'Pool 1'!L74</f>
        <v>11348.61</v>
      </c>
      <c r="E18" s="4"/>
      <c r="F18" s="6" t="s">
        <v>47</v>
      </c>
      <c r="G18" s="4">
        <f>+'Pool 2'!G76</f>
        <v>143795.18</v>
      </c>
      <c r="H18" s="38"/>
      <c r="I18" s="7" t="s">
        <v>11</v>
      </c>
      <c r="J18" s="6" t="s">
        <v>47</v>
      </c>
      <c r="K18" s="4">
        <f t="shared" si="0"/>
        <v>155143.78999999998</v>
      </c>
    </row>
    <row r="19" spans="1:11" ht="12.75">
      <c r="A19"/>
      <c r="B19" t="s">
        <v>12</v>
      </c>
      <c r="C19" s="4">
        <f>+'Pool 1'!L87</f>
        <v>45193.28</v>
      </c>
      <c r="F19" t="s">
        <v>12</v>
      </c>
      <c r="G19" s="4">
        <f>+'Pool 2'!G88</f>
        <v>286046.07999999996</v>
      </c>
      <c r="H19" s="38"/>
      <c r="J19" t="s">
        <v>12</v>
      </c>
      <c r="K19" s="4">
        <f t="shared" si="0"/>
        <v>331239.36</v>
      </c>
    </row>
    <row r="20" spans="1:11" ht="12.75">
      <c r="A20"/>
      <c r="B20" t="s">
        <v>13</v>
      </c>
      <c r="C20" s="4">
        <f>+'Pool 1'!L95</f>
        <v>96235.09</v>
      </c>
      <c r="F20" t="s">
        <v>13</v>
      </c>
      <c r="G20" s="4">
        <f>+'Pool 2'!G95</f>
        <v>146269.25</v>
      </c>
      <c r="H20" s="38"/>
      <c r="J20" t="s">
        <v>13</v>
      </c>
      <c r="K20" s="4">
        <f>+G20+C20</f>
        <v>242504.34</v>
      </c>
    </row>
    <row r="21" spans="1:11" ht="12.75">
      <c r="A21"/>
      <c r="B21" t="s">
        <v>84</v>
      </c>
      <c r="C21" s="4">
        <f>+'Pool 1'!L102</f>
        <v>6789</v>
      </c>
      <c r="F21" t="s">
        <v>84</v>
      </c>
      <c r="G21" s="4">
        <f>+'Pool 2'!G101</f>
        <v>88298.63</v>
      </c>
      <c r="H21" s="38"/>
      <c r="J21" t="s">
        <v>84</v>
      </c>
      <c r="K21" s="4">
        <f>+G21+C21</f>
        <v>95087.63</v>
      </c>
    </row>
    <row r="22" spans="1:11" ht="12.75">
      <c r="A22"/>
      <c r="B22" t="s">
        <v>149</v>
      </c>
      <c r="C22" s="4"/>
      <c r="F22" t="s">
        <v>149</v>
      </c>
      <c r="G22" s="4">
        <f>+'Pool 2'!G107</f>
        <v>119691.74</v>
      </c>
      <c r="H22" s="38"/>
      <c r="J22" t="s">
        <v>149</v>
      </c>
      <c r="K22" s="4">
        <f>+G22+C22</f>
        <v>119691.74</v>
      </c>
    </row>
    <row r="23" spans="1:11" ht="12.75">
      <c r="A23"/>
      <c r="B23" t="s">
        <v>197</v>
      </c>
      <c r="C23" s="4">
        <f>+C58</f>
        <v>-6365.99</v>
      </c>
      <c r="F23" t="s">
        <v>196</v>
      </c>
      <c r="G23" s="4">
        <f>+G58</f>
        <v>17349.51000000001</v>
      </c>
      <c r="J23" t="s">
        <v>196</v>
      </c>
      <c r="K23" s="4">
        <f>+G23+C23</f>
        <v>10983.52000000001</v>
      </c>
    </row>
    <row r="24" spans="2:13" ht="12.75">
      <c r="B24" t="s">
        <v>204</v>
      </c>
      <c r="C24" s="4">
        <f>+C60</f>
        <v>91026.56500000006</v>
      </c>
      <c r="F24" t="s">
        <v>204</v>
      </c>
      <c r="G24" s="5">
        <f>+G60</f>
        <v>383149</v>
      </c>
      <c r="J24" t="s">
        <v>203</v>
      </c>
      <c r="K24" s="5">
        <f>+C24+G24</f>
        <v>474175.56500000006</v>
      </c>
      <c r="M24" s="5"/>
    </row>
    <row r="25" spans="1:11" ht="12.75">
      <c r="A25" s="4">
        <f>+A14</f>
        <v>536808.855</v>
      </c>
      <c r="C25" s="5">
        <f>SUM(C14:C24)</f>
        <v>536808.855</v>
      </c>
      <c r="E25" s="4">
        <f>+E14</f>
        <v>3041916.845</v>
      </c>
      <c r="F25" s="5" t="s">
        <v>11</v>
      </c>
      <c r="G25" s="5">
        <f>SUM(G14:G24)</f>
        <v>3041916.83</v>
      </c>
      <c r="I25" s="4">
        <f>+I14</f>
        <v>3578725.7</v>
      </c>
      <c r="K25" s="5">
        <f>SUM(K14:K24)</f>
        <v>3578725.6849999996</v>
      </c>
    </row>
    <row r="26" spans="1:11" ht="12.75">
      <c r="A26" s="7" t="s">
        <v>11</v>
      </c>
      <c r="B26" s="5" t="s">
        <v>11</v>
      </c>
      <c r="C26" s="5"/>
      <c r="E26" s="4"/>
      <c r="G26" s="5"/>
      <c r="I26" s="4"/>
      <c r="K26" s="5"/>
    </row>
    <row r="27" spans="1:11" ht="12.75">
      <c r="A27" s="7" t="s">
        <v>11</v>
      </c>
      <c r="C27" s="5"/>
      <c r="E27" s="4"/>
      <c r="G27" s="5"/>
      <c r="I27" s="4"/>
      <c r="K27" s="5"/>
    </row>
    <row r="28" ht="12.75">
      <c r="K28" s="5"/>
    </row>
    <row r="30" spans="1:10" s="1" customFormat="1" ht="12.75">
      <c r="A30" s="1" t="s">
        <v>14</v>
      </c>
      <c r="E30" s="1" t="s">
        <v>15</v>
      </c>
      <c r="G30" s="12"/>
      <c r="J30" s="1" t="s">
        <v>201</v>
      </c>
    </row>
    <row r="31" spans="1:11" ht="12.75">
      <c r="A31" t="s">
        <v>11</v>
      </c>
      <c r="G31" s="4"/>
      <c r="H31"/>
      <c r="J31" t="s">
        <v>202</v>
      </c>
      <c r="K31" s="5">
        <f>+K24</f>
        <v>474175.56500000006</v>
      </c>
    </row>
    <row r="32" spans="1:11" ht="12.75">
      <c r="A32" t="s">
        <v>85</v>
      </c>
      <c r="C32" s="5">
        <f>+C14</f>
        <v>166993.31</v>
      </c>
      <c r="E32" t="s">
        <v>156</v>
      </c>
      <c r="G32" s="4">
        <f>+G14</f>
        <v>791814.5499999999</v>
      </c>
      <c r="H32"/>
      <c r="J32" t="s">
        <v>200</v>
      </c>
      <c r="K32" s="34">
        <v>455312.25</v>
      </c>
    </row>
    <row r="33" spans="1:11" ht="12.75">
      <c r="A33" t="s">
        <v>86</v>
      </c>
      <c r="E33" t="s">
        <v>165</v>
      </c>
      <c r="G33" s="4"/>
      <c r="H33"/>
      <c r="J33" t="s">
        <v>199</v>
      </c>
      <c r="K33" s="44">
        <f>+K32-K31</f>
        <v>-18863.31500000006</v>
      </c>
    </row>
    <row r="34" spans="1:8" ht="12.75">
      <c r="A34" t="s">
        <v>87</v>
      </c>
      <c r="E34" t="s">
        <v>157</v>
      </c>
      <c r="G34" s="4"/>
      <c r="H34"/>
    </row>
    <row r="35" spans="1:8" ht="12.75">
      <c r="A35" t="s">
        <v>11</v>
      </c>
      <c r="E35" t="s">
        <v>48</v>
      </c>
      <c r="G35" s="4"/>
      <c r="H35"/>
    </row>
    <row r="36" spans="1:8" ht="12.75">
      <c r="A36" t="s">
        <v>88</v>
      </c>
      <c r="C36" s="5">
        <f>+C15</f>
        <v>0</v>
      </c>
      <c r="E36" t="s">
        <v>158</v>
      </c>
      <c r="G36" s="4">
        <f>+G15</f>
        <v>64502.24</v>
      </c>
      <c r="H36"/>
    </row>
    <row r="37" spans="1:8" ht="12.75">
      <c r="A37" t="s">
        <v>11</v>
      </c>
      <c r="E37" t="s">
        <v>159</v>
      </c>
      <c r="G37" s="4"/>
      <c r="H37"/>
    </row>
    <row r="38" spans="1:10" ht="12.75">
      <c r="A38" t="s">
        <v>89</v>
      </c>
      <c r="C38" s="5">
        <f>+C16</f>
        <v>82884.79</v>
      </c>
      <c r="E38" t="s">
        <v>160</v>
      </c>
      <c r="G38" s="4">
        <f>+G16</f>
        <v>127172.58</v>
      </c>
      <c r="H38"/>
      <c r="J38" s="6"/>
    </row>
    <row r="39" spans="1:8" ht="12.75">
      <c r="A39" t="s">
        <v>90</v>
      </c>
      <c r="E39" t="s">
        <v>161</v>
      </c>
      <c r="G39" s="4"/>
      <c r="H39"/>
    </row>
    <row r="40" spans="1:8" ht="12.75">
      <c r="A40" t="s">
        <v>91</v>
      </c>
      <c r="E40" t="s">
        <v>50</v>
      </c>
      <c r="H40"/>
    </row>
    <row r="41" spans="1:8" ht="12.75">
      <c r="A41" t="s">
        <v>92</v>
      </c>
      <c r="H41"/>
    </row>
    <row r="42" spans="1:8" ht="12.75">
      <c r="A42" t="s">
        <v>151</v>
      </c>
      <c r="C42" s="5">
        <f>+C17</f>
        <v>42704.2</v>
      </c>
      <c r="E42" t="s">
        <v>49</v>
      </c>
      <c r="G42" s="4">
        <f>+G17</f>
        <v>873828.0700000001</v>
      </c>
      <c r="H42"/>
    </row>
    <row r="43" spans="1:8" ht="12.75">
      <c r="A43" t="s">
        <v>152</v>
      </c>
      <c r="E43" t="s">
        <v>162</v>
      </c>
      <c r="G43" s="4"/>
      <c r="H43"/>
    </row>
    <row r="44" spans="1:8" ht="12.75">
      <c r="A44" t="s">
        <v>153</v>
      </c>
      <c r="E44" t="s">
        <v>163</v>
      </c>
      <c r="H44"/>
    </row>
    <row r="45" spans="1:8" ht="12.75">
      <c r="A45"/>
      <c r="E45" t="s">
        <v>164</v>
      </c>
      <c r="H45"/>
    </row>
    <row r="46" spans="1:8" ht="12.75">
      <c r="A46" t="s">
        <v>93</v>
      </c>
      <c r="C46" s="5">
        <f>+C18</f>
        <v>11348.61</v>
      </c>
      <c r="E46" t="s">
        <v>51</v>
      </c>
      <c r="G46" s="4">
        <f>+G18</f>
        <v>143795.18</v>
      </c>
      <c r="H46"/>
    </row>
    <row r="47" spans="1:8" ht="12.75">
      <c r="A47" t="s">
        <v>94</v>
      </c>
      <c r="C47" s="5"/>
      <c r="E47" t="s">
        <v>166</v>
      </c>
      <c r="G47" s="4"/>
      <c r="H47"/>
    </row>
    <row r="48" spans="1:8" ht="12.75">
      <c r="A48"/>
      <c r="E48" t="s">
        <v>167</v>
      </c>
      <c r="G48" s="4"/>
      <c r="H48"/>
    </row>
    <row r="49" spans="1:8" ht="12.75">
      <c r="A49" t="s">
        <v>95</v>
      </c>
      <c r="C49" s="5">
        <f>+C19</f>
        <v>45193.28</v>
      </c>
      <c r="E49" t="s">
        <v>168</v>
      </c>
      <c r="G49" s="4">
        <f>+G19</f>
        <v>286046.07999999996</v>
      </c>
      <c r="H49"/>
    </row>
    <row r="50" spans="1:8" ht="12.75">
      <c r="A50" t="s">
        <v>96</v>
      </c>
      <c r="E50" t="s">
        <v>169</v>
      </c>
      <c r="G50" s="4"/>
      <c r="H50"/>
    </row>
    <row r="51" spans="1:8" ht="12.75">
      <c r="A51" t="s">
        <v>154</v>
      </c>
      <c r="E51" t="s">
        <v>11</v>
      </c>
      <c r="G51" s="4"/>
      <c r="H51"/>
    </row>
    <row r="52" spans="1:8" ht="12.75">
      <c r="A52" t="s">
        <v>16</v>
      </c>
      <c r="C52" s="5">
        <f>+C20</f>
        <v>96235.09</v>
      </c>
      <c r="E52" t="s">
        <v>52</v>
      </c>
      <c r="G52" s="4">
        <f>+G20</f>
        <v>146269.25</v>
      </c>
      <c r="H52"/>
    </row>
    <row r="53" spans="1:8" ht="12.75">
      <c r="A53" t="s">
        <v>17</v>
      </c>
      <c r="E53" t="s">
        <v>53</v>
      </c>
      <c r="G53" s="4"/>
      <c r="H53"/>
    </row>
    <row r="54" spans="1:8" ht="12.75">
      <c r="A54" t="s">
        <v>97</v>
      </c>
      <c r="C54" s="5">
        <f>+C21</f>
        <v>6789</v>
      </c>
      <c r="E54" t="s">
        <v>97</v>
      </c>
      <c r="G54" s="4">
        <f>+G21</f>
        <v>88298.63</v>
      </c>
      <c r="H54"/>
    </row>
    <row r="55" spans="1:8" ht="12.75">
      <c r="A55" t="s">
        <v>149</v>
      </c>
      <c r="C55" s="37">
        <v>0</v>
      </c>
      <c r="E55" t="s">
        <v>149</v>
      </c>
      <c r="G55" s="4">
        <f>+G22</f>
        <v>119691.74</v>
      </c>
      <c r="H55"/>
    </row>
    <row r="56" spans="1:8" ht="12.75">
      <c r="A56"/>
      <c r="G56" s="4"/>
      <c r="H56"/>
    </row>
    <row r="57" spans="1:9" ht="12.75">
      <c r="A57"/>
      <c r="B57" s="23" t="s">
        <v>191</v>
      </c>
      <c r="C57" s="5">
        <f>SUM(C32:C54)</f>
        <v>452148.2799999999</v>
      </c>
      <c r="F57" s="23" t="s">
        <v>192</v>
      </c>
      <c r="G57" s="5">
        <f>SUM(G32:G55)</f>
        <v>2641418.32</v>
      </c>
      <c r="H57"/>
      <c r="I57" s="5"/>
    </row>
    <row r="58" spans="1:7" ht="12.75">
      <c r="A58"/>
      <c r="B58" s="23" t="s">
        <v>195</v>
      </c>
      <c r="C58" s="34">
        <f>-12246-6375.32+12212+43.33</f>
        <v>-6365.99</v>
      </c>
      <c r="F58" s="23" t="s">
        <v>195</v>
      </c>
      <c r="G58" s="34">
        <f>270749.69-253400.18</f>
        <v>17349.51000000001</v>
      </c>
    </row>
    <row r="59" spans="1:9" ht="12.75">
      <c r="A59"/>
      <c r="B59" s="23" t="s">
        <v>198</v>
      </c>
      <c r="C59" s="34">
        <f>+C58+C57</f>
        <v>445782.2899999999</v>
      </c>
      <c r="F59" s="23" t="s">
        <v>198</v>
      </c>
      <c r="G59" s="34">
        <f>+G58+G57</f>
        <v>2658767.83</v>
      </c>
      <c r="I59" s="44"/>
    </row>
    <row r="60" spans="2:9" ht="12.75">
      <c r="B60" s="42" t="s">
        <v>193</v>
      </c>
      <c r="C60" s="34">
        <f>-C59+A14</f>
        <v>91026.56500000006</v>
      </c>
      <c r="F60" s="23" t="s">
        <v>193</v>
      </c>
      <c r="G60" s="5">
        <v>383149</v>
      </c>
      <c r="I60" s="5"/>
    </row>
    <row r="61" spans="2:9" ht="12.75">
      <c r="B61" s="23"/>
      <c r="E61" t="s">
        <v>11</v>
      </c>
      <c r="F61" s="23"/>
      <c r="I61" s="44"/>
    </row>
    <row r="62" spans="2:9" ht="12.75">
      <c r="B62" s="23" t="s">
        <v>194</v>
      </c>
      <c r="C62" s="44">
        <f>+C59+C60</f>
        <v>536808.855</v>
      </c>
      <c r="F62" s="23" t="s">
        <v>194</v>
      </c>
      <c r="G62" s="5">
        <f>+G60+G59</f>
        <v>3041916.83</v>
      </c>
      <c r="I62" s="43"/>
    </row>
    <row r="64" ht="12.75">
      <c r="F64" s="4"/>
    </row>
  </sheetData>
  <printOptions/>
  <pageMargins left="0.53" right="0.5" top="0.79" bottom="0.69" header="0.5" footer="0.5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workbookViewId="0" topLeftCell="A1">
      <selection activeCell="C1" sqref="C1"/>
    </sheetView>
  </sheetViews>
  <sheetFormatPr defaultColWidth="9.140625" defaultRowHeight="12.75"/>
  <cols>
    <col min="1" max="1" width="3.00390625" style="0" customWidth="1"/>
    <col min="2" max="2" width="3.140625" style="0" customWidth="1"/>
    <col min="10" max="10" width="9.8515625" style="0" customWidth="1"/>
    <col min="11" max="11" width="8.7109375" style="4" customWidth="1"/>
    <col min="12" max="12" width="10.8515625" style="0" customWidth="1"/>
    <col min="13" max="13" width="10.28125" style="4" bestFit="1" customWidth="1"/>
  </cols>
  <sheetData>
    <row r="1" spans="1:13" s="13" customFormat="1" ht="18">
      <c r="A1" s="13" t="s">
        <v>18</v>
      </c>
      <c r="K1" s="14"/>
      <c r="M1" s="14"/>
    </row>
    <row r="2" spans="11:13" s="1" customFormat="1" ht="12.75">
      <c r="K2" s="12"/>
      <c r="M2" s="12"/>
    </row>
    <row r="3" spans="11:13" s="1" customFormat="1" ht="12.75">
      <c r="K3" s="12"/>
      <c r="M3" s="12"/>
    </row>
    <row r="4" spans="1:13" s="17" customFormat="1" ht="15.75">
      <c r="A4" s="15" t="s">
        <v>57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5"/>
      <c r="M4" s="30"/>
    </row>
    <row r="5" spans="1:13" s="17" customFormat="1" ht="15.75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5"/>
      <c r="M5" s="30"/>
    </row>
    <row r="8" spans="1:13" s="1" customFormat="1" ht="12.75">
      <c r="A8" s="1" t="s">
        <v>20</v>
      </c>
      <c r="B8" s="1" t="s">
        <v>21</v>
      </c>
      <c r="K8" s="12"/>
      <c r="M8" s="12"/>
    </row>
    <row r="10" spans="2:11" ht="12.75">
      <c r="B10">
        <v>1</v>
      </c>
      <c r="C10" t="s">
        <v>174</v>
      </c>
      <c r="K10" s="4">
        <f>27422.8+14285.95</f>
        <v>41708.75</v>
      </c>
    </row>
    <row r="11" spans="2:11" ht="12.75">
      <c r="B11">
        <v>2</v>
      </c>
      <c r="C11" t="s">
        <v>98</v>
      </c>
      <c r="K11" s="7">
        <v>22739.01</v>
      </c>
    </row>
    <row r="12" spans="2:11" ht="12.75">
      <c r="B12">
        <v>3</v>
      </c>
      <c r="C12" t="s">
        <v>58</v>
      </c>
      <c r="K12" s="4">
        <v>3041</v>
      </c>
    </row>
    <row r="13" spans="2:11" ht="12.75">
      <c r="B13">
        <v>4</v>
      </c>
      <c r="C13" t="s">
        <v>170</v>
      </c>
      <c r="K13" s="4">
        <f>6632.98+5154</f>
        <v>11786.98</v>
      </c>
    </row>
    <row r="14" spans="2:11" ht="12.75">
      <c r="B14">
        <v>5</v>
      </c>
      <c r="C14" t="s">
        <v>59</v>
      </c>
      <c r="K14" s="4">
        <v>21104.06</v>
      </c>
    </row>
    <row r="15" spans="2:11" ht="12.75">
      <c r="B15">
        <v>6</v>
      </c>
      <c r="C15" t="s">
        <v>186</v>
      </c>
      <c r="I15" s="4"/>
      <c r="K15" s="4">
        <v>9655.38</v>
      </c>
    </row>
    <row r="16" spans="2:11" ht="12.75">
      <c r="B16">
        <v>7</v>
      </c>
      <c r="C16" t="s">
        <v>78</v>
      </c>
      <c r="K16" s="4">
        <v>26576</v>
      </c>
    </row>
    <row r="17" spans="2:11" ht="12.75">
      <c r="B17">
        <v>8</v>
      </c>
      <c r="C17" t="s">
        <v>82</v>
      </c>
      <c r="K17" s="4">
        <v>4437</v>
      </c>
    </row>
    <row r="18" spans="2:11" ht="12.75">
      <c r="B18">
        <v>9</v>
      </c>
      <c r="C18" t="s">
        <v>102</v>
      </c>
      <c r="K18" s="4">
        <f>8652.65+17292.48</f>
        <v>25945.129999999997</v>
      </c>
    </row>
    <row r="20" spans="5:12" ht="12.75">
      <c r="E20" t="s">
        <v>22</v>
      </c>
      <c r="K20"/>
      <c r="L20" s="4">
        <f>SUM(K10:K19)</f>
        <v>166993.31</v>
      </c>
    </row>
    <row r="24" spans="1:13" s="1" customFormat="1" ht="12.75">
      <c r="A24" s="1" t="s">
        <v>23</v>
      </c>
      <c r="B24" s="1" t="s">
        <v>38</v>
      </c>
      <c r="K24" s="12"/>
      <c r="M24" s="12"/>
    </row>
    <row r="26" spans="2:3" ht="12.75">
      <c r="B26">
        <v>1</v>
      </c>
      <c r="C26" t="s">
        <v>56</v>
      </c>
    </row>
    <row r="29" spans="5:12" ht="12.75">
      <c r="E29" t="s">
        <v>24</v>
      </c>
      <c r="K29"/>
      <c r="L29" s="5">
        <f>SUM(K26)</f>
        <v>0</v>
      </c>
    </row>
    <row r="30" ht="12.75">
      <c r="K30"/>
    </row>
    <row r="31" ht="12.75">
      <c r="K31"/>
    </row>
    <row r="32" ht="12.75">
      <c r="K32"/>
    </row>
    <row r="33" spans="1:13" s="1" customFormat="1" ht="12.75">
      <c r="A33" s="1" t="s">
        <v>25</v>
      </c>
      <c r="B33" s="1" t="s">
        <v>54</v>
      </c>
      <c r="M33" s="12"/>
    </row>
    <row r="34" ht="12.75">
      <c r="K34"/>
    </row>
    <row r="35" spans="2:11" ht="12.75">
      <c r="B35">
        <v>1</v>
      </c>
      <c r="C35" t="s">
        <v>60</v>
      </c>
      <c r="K35" s="7">
        <v>3909</v>
      </c>
    </row>
    <row r="36" spans="2:11" ht="12.75">
      <c r="B36">
        <v>2</v>
      </c>
      <c r="C36" t="s">
        <v>61</v>
      </c>
      <c r="K36" s="4">
        <v>18817</v>
      </c>
    </row>
    <row r="37" spans="2:11" ht="12.75">
      <c r="B37">
        <v>3</v>
      </c>
      <c r="C37" t="s">
        <v>62</v>
      </c>
      <c r="K37" s="4">
        <v>2862</v>
      </c>
    </row>
    <row r="38" spans="2:11" ht="12.75">
      <c r="B38">
        <v>4</v>
      </c>
      <c r="C38" t="s">
        <v>64</v>
      </c>
      <c r="K38" s="4">
        <v>13656.02</v>
      </c>
    </row>
    <row r="39" spans="2:11" ht="12.75">
      <c r="B39">
        <v>5</v>
      </c>
      <c r="C39" t="s">
        <v>63</v>
      </c>
      <c r="K39" s="4">
        <v>2783.45</v>
      </c>
    </row>
    <row r="40" spans="2:11" ht="12.75">
      <c r="B40">
        <v>6</v>
      </c>
      <c r="C40" t="s">
        <v>65</v>
      </c>
      <c r="K40" s="4">
        <v>6717.99</v>
      </c>
    </row>
    <row r="41" spans="2:11" ht="12.75">
      <c r="B41">
        <v>7</v>
      </c>
      <c r="C41" t="s">
        <v>66</v>
      </c>
      <c r="K41" s="4">
        <v>4683.95</v>
      </c>
    </row>
    <row r="42" spans="2:11" ht="12.75">
      <c r="B42">
        <v>8</v>
      </c>
      <c r="C42" t="s">
        <v>67</v>
      </c>
      <c r="K42" s="4">
        <v>524.41</v>
      </c>
    </row>
    <row r="43" spans="2:11" ht="12.75">
      <c r="B43">
        <v>9</v>
      </c>
      <c r="C43" t="s">
        <v>68</v>
      </c>
      <c r="K43" s="4">
        <f>552+5993.95</f>
        <v>6545.95</v>
      </c>
    </row>
    <row r="44" spans="2:11" ht="12.75">
      <c r="B44">
        <v>10</v>
      </c>
      <c r="C44" t="s">
        <v>187</v>
      </c>
      <c r="K44" s="7">
        <v>1677.27</v>
      </c>
    </row>
    <row r="45" spans="2:11" ht="12.75">
      <c r="B45">
        <v>11</v>
      </c>
      <c r="C45" t="s">
        <v>83</v>
      </c>
      <c r="K45" s="4">
        <v>4287.75</v>
      </c>
    </row>
    <row r="46" ht="12.75">
      <c r="C46" t="s">
        <v>188</v>
      </c>
    </row>
    <row r="47" spans="2:11" ht="12.75">
      <c r="B47">
        <v>12</v>
      </c>
      <c r="C47" t="s">
        <v>189</v>
      </c>
      <c r="J47" t="s">
        <v>11</v>
      </c>
      <c r="K47" s="4">
        <v>2400</v>
      </c>
    </row>
    <row r="48" spans="2:11" ht="12.75">
      <c r="B48">
        <v>13</v>
      </c>
      <c r="C48" t="s">
        <v>103</v>
      </c>
      <c r="I48" s="7" t="s">
        <v>11</v>
      </c>
      <c r="K48" s="4">
        <v>14020</v>
      </c>
    </row>
    <row r="51" spans="5:12" ht="12.75">
      <c r="E51" t="s">
        <v>26</v>
      </c>
      <c r="L51" s="5">
        <f>SUM(K35:K49)</f>
        <v>82884.79</v>
      </c>
    </row>
    <row r="57" spans="1:13" s="1" customFormat="1" ht="12.75">
      <c r="A57" s="1" t="s">
        <v>27</v>
      </c>
      <c r="B57" s="1" t="s">
        <v>40</v>
      </c>
      <c r="K57" s="12"/>
      <c r="M57" s="12"/>
    </row>
    <row r="59" spans="2:11" ht="12.75">
      <c r="B59">
        <v>1</v>
      </c>
      <c r="C59" t="s">
        <v>70</v>
      </c>
      <c r="K59" s="4">
        <v>21234</v>
      </c>
    </row>
    <row r="60" spans="2:11" ht="12.75">
      <c r="B60">
        <v>2</v>
      </c>
      <c r="C60" t="s">
        <v>69</v>
      </c>
      <c r="K60" s="4">
        <v>771.2</v>
      </c>
    </row>
    <row r="61" spans="2:11" ht="12.75">
      <c r="B61">
        <v>3</v>
      </c>
      <c r="C61" t="s">
        <v>190</v>
      </c>
      <c r="K61" s="4">
        <v>2792</v>
      </c>
    </row>
    <row r="62" spans="2:11" ht="12.75">
      <c r="B62">
        <v>4</v>
      </c>
      <c r="C62" t="s">
        <v>80</v>
      </c>
      <c r="K62" s="4">
        <v>4717</v>
      </c>
    </row>
    <row r="63" spans="2:11" ht="12.75">
      <c r="B63">
        <v>5</v>
      </c>
      <c r="C63" t="s">
        <v>101</v>
      </c>
      <c r="K63" s="4">
        <v>0</v>
      </c>
    </row>
    <row r="64" spans="2:11" ht="12.75">
      <c r="B64">
        <v>6</v>
      </c>
      <c r="C64" t="s">
        <v>104</v>
      </c>
      <c r="K64" s="4">
        <v>13190</v>
      </c>
    </row>
    <row r="66" spans="5:12" ht="12.75">
      <c r="E66" t="s">
        <v>28</v>
      </c>
      <c r="L66" s="5">
        <f>SUM(K59:K65)</f>
        <v>42704.2</v>
      </c>
    </row>
    <row r="67" ht="12.75">
      <c r="L67" s="5"/>
    </row>
    <row r="68" ht="12.75">
      <c r="L68" s="5"/>
    </row>
    <row r="69" spans="1:13" s="1" customFormat="1" ht="12.75">
      <c r="A69" s="1" t="s">
        <v>29</v>
      </c>
      <c r="B69" s="1" t="s">
        <v>41</v>
      </c>
      <c r="K69" s="12"/>
      <c r="L69" s="18"/>
      <c r="M69" s="12"/>
    </row>
    <row r="70" ht="12.75">
      <c r="L70" s="5"/>
    </row>
    <row r="71" spans="2:12" ht="12.75">
      <c r="B71">
        <v>1</v>
      </c>
      <c r="C71" t="s">
        <v>99</v>
      </c>
      <c r="K71" s="4">
        <v>11348.61</v>
      </c>
      <c r="L71" s="5"/>
    </row>
    <row r="72" ht="12" customHeight="1">
      <c r="L72" s="5"/>
    </row>
    <row r="73" spans="2:12" ht="12.75">
      <c r="B73" t="s">
        <v>11</v>
      </c>
      <c r="L73" s="5"/>
    </row>
    <row r="74" spans="5:12" ht="12.75">
      <c r="E74" t="s">
        <v>30</v>
      </c>
      <c r="L74" s="5">
        <f>SUM(K71:K72)</f>
        <v>11348.61</v>
      </c>
    </row>
    <row r="75" ht="12.75">
      <c r="L75" s="5"/>
    </row>
    <row r="76" ht="12.75">
      <c r="L76" s="5"/>
    </row>
    <row r="77" spans="1:13" s="1" customFormat="1" ht="12.75">
      <c r="A77" s="1" t="s">
        <v>31</v>
      </c>
      <c r="B77" s="1" t="s">
        <v>42</v>
      </c>
      <c r="K77" s="12"/>
      <c r="L77" s="18"/>
      <c r="M77" s="12"/>
    </row>
    <row r="78" ht="12.75">
      <c r="L78" s="5"/>
    </row>
    <row r="79" spans="2:11" ht="12.75">
      <c r="B79">
        <v>1</v>
      </c>
      <c r="C79" t="s">
        <v>71</v>
      </c>
      <c r="K79" s="4">
        <v>4889</v>
      </c>
    </row>
    <row r="80" ht="12.75">
      <c r="C80" t="s">
        <v>72</v>
      </c>
    </row>
    <row r="81" spans="2:11" ht="12.75">
      <c r="B81">
        <v>2</v>
      </c>
      <c r="C81" t="s">
        <v>77</v>
      </c>
      <c r="K81" s="4">
        <v>22103.8</v>
      </c>
    </row>
    <row r="82" spans="2:11" ht="12.75">
      <c r="B82">
        <v>3</v>
      </c>
      <c r="C82" t="s">
        <v>81</v>
      </c>
      <c r="K82" s="4">
        <v>4172</v>
      </c>
    </row>
    <row r="83" spans="2:11" ht="12.75">
      <c r="B83">
        <v>4</v>
      </c>
      <c r="C83" t="s">
        <v>175</v>
      </c>
      <c r="K83" s="4">
        <f>2044+1762.8</f>
        <v>3806.8</v>
      </c>
    </row>
    <row r="84" spans="2:11" ht="12.75">
      <c r="B84">
        <v>5</v>
      </c>
      <c r="C84" t="s">
        <v>105</v>
      </c>
      <c r="K84" s="4">
        <v>5486.29</v>
      </c>
    </row>
    <row r="85" spans="2:11" ht="12.75">
      <c r="B85">
        <v>6</v>
      </c>
      <c r="C85" t="s">
        <v>171</v>
      </c>
      <c r="K85" s="4">
        <v>4735.39</v>
      </c>
    </row>
    <row r="87" spans="5:12" ht="12.75">
      <c r="E87" t="s">
        <v>32</v>
      </c>
      <c r="L87" s="5">
        <f>SUM(K79:K85)</f>
        <v>45193.28</v>
      </c>
    </row>
    <row r="88" ht="12.75">
      <c r="L88" s="5"/>
    </row>
    <row r="89" ht="12.75">
      <c r="L89" s="5"/>
    </row>
    <row r="90" spans="1:13" s="1" customFormat="1" ht="12.75">
      <c r="A90" s="1" t="s">
        <v>33</v>
      </c>
      <c r="B90" s="1" t="s">
        <v>43</v>
      </c>
      <c r="K90" s="12"/>
      <c r="L90" s="18"/>
      <c r="M90" s="12"/>
    </row>
    <row r="91" ht="12.75">
      <c r="L91" s="5"/>
    </row>
    <row r="92" spans="2:12" ht="12.75">
      <c r="B92">
        <v>1</v>
      </c>
      <c r="C92" t="s">
        <v>55</v>
      </c>
      <c r="K92" s="4">
        <v>22699.78</v>
      </c>
      <c r="L92" s="5"/>
    </row>
    <row r="93" spans="2:12" ht="12.75">
      <c r="B93">
        <v>2</v>
      </c>
      <c r="C93" t="s">
        <v>79</v>
      </c>
      <c r="K93" s="4">
        <v>73535.31</v>
      </c>
      <c r="L93" s="5"/>
    </row>
    <row r="94" ht="12.75">
      <c r="L94" s="5"/>
    </row>
    <row r="95" spans="5:12" ht="12.75">
      <c r="E95" t="s">
        <v>34</v>
      </c>
      <c r="L95" s="5">
        <f>SUM(K92:K93)</f>
        <v>96235.09</v>
      </c>
    </row>
    <row r="96" ht="12.75">
      <c r="L96" s="5"/>
    </row>
    <row r="97" ht="12.75">
      <c r="L97" s="5"/>
    </row>
    <row r="98" spans="1:13" s="19" customFormat="1" ht="12.75">
      <c r="A98" s="19" t="s">
        <v>73</v>
      </c>
      <c r="B98" s="19" t="s">
        <v>76</v>
      </c>
      <c r="K98" s="20"/>
      <c r="L98" s="29"/>
      <c r="M98" s="20"/>
    </row>
    <row r="99" ht="12.75">
      <c r="L99" s="5"/>
    </row>
    <row r="100" spans="2:11" ht="12.75">
      <c r="B100">
        <v>1</v>
      </c>
      <c r="C100" t="s">
        <v>75</v>
      </c>
      <c r="K100" s="4">
        <v>6789</v>
      </c>
    </row>
    <row r="102" spans="5:12" ht="12.75">
      <c r="E102" t="s">
        <v>74</v>
      </c>
      <c r="L102" s="5">
        <f>+K100</f>
        <v>6789</v>
      </c>
    </row>
    <row r="105" spans="1:12" s="19" customFormat="1" ht="12.75">
      <c r="A105" s="19" t="s">
        <v>35</v>
      </c>
      <c r="K105" s="20"/>
      <c r="L105" s="20">
        <f>SUM(L15:L102)</f>
        <v>452148.2799999999</v>
      </c>
    </row>
    <row r="106" spans="11:12" s="19" customFormat="1" ht="12.75">
      <c r="K106" s="20"/>
      <c r="L106" s="20"/>
    </row>
    <row r="107" spans="4:11" s="19" customFormat="1" ht="12.75">
      <c r="D107" s="31"/>
      <c r="I107" s="20"/>
      <c r="K107" s="20"/>
    </row>
  </sheetData>
  <printOptions/>
  <pageMargins left="0.75" right="0.75" top="1" bottom="1" header="0.5" footer="0.5"/>
  <pageSetup fitToHeight="3" fitToWidth="1" horizontalDpi="360" verticalDpi="36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50.28125" style="0" customWidth="1"/>
    <col min="4" max="4" width="4.00390625" style="0" customWidth="1"/>
    <col min="5" max="5" width="10.28125" style="34" bestFit="1" customWidth="1"/>
    <col min="6" max="7" width="13.00390625" style="34" customWidth="1"/>
    <col min="8" max="8" width="13.00390625" style="0" customWidth="1"/>
    <col min="9" max="9" width="9.8515625" style="0" customWidth="1"/>
    <col min="10" max="10" width="9.7109375" style="24" customWidth="1"/>
    <col min="11" max="11" width="11.57421875" style="0" customWidth="1"/>
  </cols>
  <sheetData>
    <row r="1" spans="1:10" s="13" customFormat="1" ht="18">
      <c r="A1" s="13" t="s">
        <v>36</v>
      </c>
      <c r="E1" s="32"/>
      <c r="F1" s="32"/>
      <c r="G1" s="32"/>
      <c r="J1" s="14"/>
    </row>
    <row r="2" spans="5:10" s="1" customFormat="1" ht="12.75">
      <c r="E2" s="33"/>
      <c r="F2" s="33"/>
      <c r="G2" s="33"/>
      <c r="J2" s="12"/>
    </row>
    <row r="3" spans="5:10" s="1" customFormat="1" ht="12.75">
      <c r="E3" s="33"/>
      <c r="F3" s="33"/>
      <c r="G3" s="33"/>
      <c r="J3" s="12"/>
    </row>
    <row r="4" spans="1:10" s="39" customFormat="1" ht="15.75">
      <c r="A4" s="39" t="s">
        <v>57</v>
      </c>
      <c r="E4" s="40"/>
      <c r="F4" s="40"/>
      <c r="G4" s="40"/>
      <c r="J4" s="41"/>
    </row>
    <row r="5" spans="1:10" s="39" customFormat="1" ht="15.75">
      <c r="A5" s="39" t="s">
        <v>100</v>
      </c>
      <c r="E5" s="40"/>
      <c r="F5" s="40"/>
      <c r="G5" s="40"/>
      <c r="J5" s="41"/>
    </row>
    <row r="7" spans="1:10" s="1" customFormat="1" ht="12.75">
      <c r="A7" s="1" t="s">
        <v>20</v>
      </c>
      <c r="B7" s="1" t="s">
        <v>21</v>
      </c>
      <c r="E7" s="33"/>
      <c r="F7" s="33"/>
      <c r="G7" s="33"/>
      <c r="J7" s="12"/>
    </row>
    <row r="9" spans="2:6" ht="12.75">
      <c r="B9">
        <v>1</v>
      </c>
      <c r="C9" t="s">
        <v>106</v>
      </c>
      <c r="F9" s="34">
        <v>0</v>
      </c>
    </row>
    <row r="10" spans="2:6" ht="12.75">
      <c r="B10">
        <v>2</v>
      </c>
      <c r="C10" t="s">
        <v>108</v>
      </c>
      <c r="F10" s="34">
        <v>19072.03</v>
      </c>
    </row>
    <row r="11" spans="2:6" ht="12.75">
      <c r="B11">
        <v>3</v>
      </c>
      <c r="C11" t="s">
        <v>109</v>
      </c>
      <c r="F11" s="34">
        <v>89516.4</v>
      </c>
    </row>
    <row r="12" spans="2:6" ht="12.75">
      <c r="B12">
        <v>4</v>
      </c>
      <c r="C12" t="s">
        <v>110</v>
      </c>
      <c r="F12" s="34">
        <v>277317</v>
      </c>
    </row>
    <row r="13" spans="2:6" ht="12.75">
      <c r="B13">
        <v>5</v>
      </c>
      <c r="C13" t="s">
        <v>111</v>
      </c>
      <c r="F13" s="34">
        <v>25678.47</v>
      </c>
    </row>
    <row r="14" spans="2:6" ht="12.75">
      <c r="B14">
        <v>6</v>
      </c>
      <c r="C14" t="s">
        <v>112</v>
      </c>
      <c r="F14" s="34">
        <v>72622.31</v>
      </c>
    </row>
    <row r="15" spans="2:6" ht="12.75">
      <c r="B15">
        <v>7</v>
      </c>
      <c r="C15" t="s">
        <v>113</v>
      </c>
      <c r="F15" s="34">
        <v>34117</v>
      </c>
    </row>
    <row r="16" spans="2:6" ht="12.75">
      <c r="B16">
        <v>8</v>
      </c>
      <c r="C16" t="s">
        <v>114</v>
      </c>
      <c r="F16" s="34">
        <v>40094</v>
      </c>
    </row>
    <row r="17" spans="2:6" ht="12.75">
      <c r="B17">
        <v>9</v>
      </c>
      <c r="C17" t="s">
        <v>115</v>
      </c>
      <c r="F17" s="34">
        <v>17052</v>
      </c>
    </row>
    <row r="18" spans="2:6" ht="12.75">
      <c r="B18">
        <v>10</v>
      </c>
      <c r="C18" t="s">
        <v>116</v>
      </c>
      <c r="F18" s="34">
        <v>20456</v>
      </c>
    </row>
    <row r="19" spans="2:6" ht="12.75">
      <c r="B19">
        <v>11</v>
      </c>
      <c r="C19" t="s">
        <v>117</v>
      </c>
      <c r="F19" s="34">
        <v>123406.63</v>
      </c>
    </row>
    <row r="20" spans="2:6" ht="12.75">
      <c r="B20">
        <v>12</v>
      </c>
      <c r="C20" t="s">
        <v>179</v>
      </c>
      <c r="F20" s="34">
        <v>72482.71</v>
      </c>
    </row>
    <row r="21" ht="12.75">
      <c r="B21" t="s">
        <v>11</v>
      </c>
    </row>
    <row r="22" spans="2:7" ht="12.75">
      <c r="B22" t="s">
        <v>11</v>
      </c>
      <c r="D22" t="s">
        <v>22</v>
      </c>
      <c r="G22" s="34">
        <f>SUM(F9:F20)</f>
        <v>791814.5499999999</v>
      </c>
    </row>
    <row r="24" spans="10:11" ht="12.75">
      <c r="J24"/>
      <c r="K24" s="24"/>
    </row>
    <row r="26" spans="1:10" s="1" customFormat="1" ht="12.75">
      <c r="A26" s="1" t="s">
        <v>23</v>
      </c>
      <c r="B26" s="1" t="s">
        <v>38</v>
      </c>
      <c r="E26" s="33"/>
      <c r="F26" s="33"/>
      <c r="G26" s="33"/>
      <c r="J26" s="12"/>
    </row>
    <row r="28" spans="2:6" ht="12.75">
      <c r="B28">
        <v>1</v>
      </c>
      <c r="C28" t="s">
        <v>118</v>
      </c>
      <c r="E28" s="36" t="s">
        <v>11</v>
      </c>
      <c r="F28" s="34">
        <v>55964.24</v>
      </c>
    </row>
    <row r="29" spans="2:6" ht="12.75">
      <c r="B29">
        <v>2</v>
      </c>
      <c r="C29" t="s">
        <v>148</v>
      </c>
      <c r="E29" s="36" t="s">
        <v>11</v>
      </c>
      <c r="F29" s="34">
        <v>8538</v>
      </c>
    </row>
    <row r="30" ht="12.75">
      <c r="E30" s="36"/>
    </row>
    <row r="31" spans="5:11" ht="12.75">
      <c r="E31" s="34" t="s">
        <v>24</v>
      </c>
      <c r="G31" s="34">
        <f>+F28+F29</f>
        <v>64502.24</v>
      </c>
      <c r="J31"/>
      <c r="K31" s="5"/>
    </row>
    <row r="32" ht="12.75">
      <c r="J32"/>
    </row>
    <row r="33" ht="12.75">
      <c r="J33"/>
    </row>
    <row r="34" spans="1:7" s="1" customFormat="1" ht="12.75">
      <c r="A34" s="1" t="s">
        <v>25</v>
      </c>
      <c r="B34" s="1" t="s">
        <v>39</v>
      </c>
      <c r="E34" s="33"/>
      <c r="F34" s="33"/>
      <c r="G34" s="33"/>
    </row>
    <row r="35" ht="12.75">
      <c r="J35"/>
    </row>
    <row r="36" spans="2:10" ht="12.75">
      <c r="B36">
        <v>1</v>
      </c>
      <c r="C36" t="s">
        <v>119</v>
      </c>
      <c r="E36" s="36" t="s">
        <v>11</v>
      </c>
      <c r="F36" s="34">
        <v>10818.41</v>
      </c>
      <c r="J36" s="25"/>
    </row>
    <row r="37" spans="2:10" ht="12.75">
      <c r="B37">
        <v>2</v>
      </c>
      <c r="C37" t="s">
        <v>120</v>
      </c>
      <c r="F37" s="34">
        <v>30086.08</v>
      </c>
      <c r="J37" s="25"/>
    </row>
    <row r="38" spans="2:10" ht="12.75">
      <c r="B38">
        <v>3</v>
      </c>
      <c r="C38" t="s">
        <v>121</v>
      </c>
      <c r="F38" s="34">
        <v>10000</v>
      </c>
      <c r="J38" s="25"/>
    </row>
    <row r="39" spans="2:10" ht="12.75">
      <c r="B39">
        <v>4</v>
      </c>
      <c r="C39" t="s">
        <v>122</v>
      </c>
      <c r="F39" s="34">
        <v>0</v>
      </c>
      <c r="J39" s="25"/>
    </row>
    <row r="40" spans="2:10" ht="12.75">
      <c r="B40">
        <v>5</v>
      </c>
      <c r="C40" t="s">
        <v>123</v>
      </c>
      <c r="F40" s="34">
        <v>5973</v>
      </c>
      <c r="J40" s="25"/>
    </row>
    <row r="41" spans="2:10" ht="12.75">
      <c r="B41">
        <v>6</v>
      </c>
      <c r="C41" t="s">
        <v>124</v>
      </c>
      <c r="F41" s="34">
        <v>628.2</v>
      </c>
      <c r="J41" s="25"/>
    </row>
    <row r="42" spans="2:10" ht="12.75">
      <c r="B42">
        <v>7</v>
      </c>
      <c r="C42" t="s">
        <v>125</v>
      </c>
      <c r="F42" s="34">
        <v>30492</v>
      </c>
      <c r="J42" s="25"/>
    </row>
    <row r="43" spans="2:10" ht="12.75">
      <c r="B43">
        <v>8</v>
      </c>
      <c r="C43" t="s">
        <v>126</v>
      </c>
      <c r="F43" s="34">
        <v>12475.89</v>
      </c>
      <c r="J43" s="25"/>
    </row>
    <row r="44" spans="2:10" ht="12.75">
      <c r="B44">
        <v>9</v>
      </c>
      <c r="C44" t="s">
        <v>127</v>
      </c>
      <c r="F44" s="34">
        <v>26699</v>
      </c>
      <c r="J44" s="25"/>
    </row>
    <row r="45" ht="13.5" customHeight="1">
      <c r="J45" s="25"/>
    </row>
    <row r="47" spans="5:11" ht="12.75">
      <c r="E47" s="34" t="s">
        <v>26</v>
      </c>
      <c r="G47" s="34">
        <f>SUM(F36:F44)</f>
        <v>127172.58</v>
      </c>
      <c r="K47" s="5"/>
    </row>
    <row r="49" spans="1:10" s="1" customFormat="1" ht="12.75">
      <c r="A49" s="1" t="s">
        <v>27</v>
      </c>
      <c r="B49" s="1" t="s">
        <v>40</v>
      </c>
      <c r="E49" s="33"/>
      <c r="F49" s="33"/>
      <c r="G49" s="33"/>
      <c r="J49" s="12"/>
    </row>
    <row r="51" spans="2:6" ht="12.75">
      <c r="B51">
        <v>1</v>
      </c>
      <c r="C51" t="s">
        <v>185</v>
      </c>
      <c r="F51" s="34">
        <f>85762.44+76699.96+387050.74+41140.51+5000</f>
        <v>595653.65</v>
      </c>
    </row>
    <row r="52" ht="12.75">
      <c r="C52" t="s">
        <v>129</v>
      </c>
    </row>
    <row r="53" ht="12.75">
      <c r="C53" t="s">
        <v>130</v>
      </c>
    </row>
    <row r="54" spans="2:6" ht="12.75">
      <c r="B54">
        <v>2</v>
      </c>
      <c r="C54" t="s">
        <v>128</v>
      </c>
      <c r="F54" s="34">
        <v>35801.17</v>
      </c>
    </row>
    <row r="55" spans="2:6" ht="12.75">
      <c r="B55">
        <v>3</v>
      </c>
      <c r="C55" t="s">
        <v>131</v>
      </c>
      <c r="F55" s="34">
        <v>91208.65</v>
      </c>
    </row>
    <row r="56" spans="2:6" ht="12.75">
      <c r="B56">
        <v>4</v>
      </c>
      <c r="C56" t="s">
        <v>132</v>
      </c>
      <c r="F56" s="34">
        <v>12360.29</v>
      </c>
    </row>
    <row r="57" spans="2:6" ht="12.75">
      <c r="B57">
        <v>5</v>
      </c>
      <c r="C57" t="s">
        <v>184</v>
      </c>
      <c r="F57" s="34">
        <v>35375.58</v>
      </c>
    </row>
    <row r="58" spans="2:6" ht="12.75">
      <c r="B58">
        <v>6</v>
      </c>
      <c r="C58" t="s">
        <v>180</v>
      </c>
      <c r="F58" s="34">
        <v>90885</v>
      </c>
    </row>
    <row r="59" spans="2:6" ht="12.75">
      <c r="B59">
        <v>7</v>
      </c>
      <c r="C59" t="s">
        <v>181</v>
      </c>
      <c r="F59" s="34">
        <v>891</v>
      </c>
    </row>
    <row r="60" spans="2:6" ht="12.75">
      <c r="B60">
        <v>8</v>
      </c>
      <c r="C60" t="s">
        <v>182</v>
      </c>
      <c r="F60" s="34">
        <v>0</v>
      </c>
    </row>
    <row r="61" spans="2:6" ht="12.75">
      <c r="B61">
        <v>9</v>
      </c>
      <c r="C61" t="s">
        <v>183</v>
      </c>
      <c r="F61" s="34">
        <v>11652.73</v>
      </c>
    </row>
    <row r="64" spans="5:11" ht="12.75">
      <c r="E64" s="34" t="s">
        <v>28</v>
      </c>
      <c r="G64" s="34">
        <f>SUM(F51:F61)</f>
        <v>873828.0700000001</v>
      </c>
      <c r="K64" s="5"/>
    </row>
    <row r="65" ht="12.75">
      <c r="K65" s="5"/>
    </row>
    <row r="66" ht="12.75">
      <c r="K66" s="5"/>
    </row>
    <row r="67" spans="1:11" s="1" customFormat="1" ht="12.75">
      <c r="A67" s="1" t="s">
        <v>29</v>
      </c>
      <c r="B67" s="1" t="s">
        <v>41</v>
      </c>
      <c r="E67" s="33"/>
      <c r="F67" s="33"/>
      <c r="G67" s="33"/>
      <c r="J67" s="12"/>
      <c r="K67" s="18"/>
    </row>
    <row r="68" ht="12.75">
      <c r="K68" s="5"/>
    </row>
    <row r="69" spans="2:11" ht="12.75">
      <c r="B69">
        <v>1</v>
      </c>
      <c r="C69" t="s">
        <v>133</v>
      </c>
      <c r="F69" s="34">
        <v>38161.51</v>
      </c>
      <c r="K69" s="5"/>
    </row>
    <row r="70" spans="2:11" ht="12.75">
      <c r="B70">
        <v>2</v>
      </c>
      <c r="C70" t="s">
        <v>134</v>
      </c>
      <c r="F70" s="34">
        <v>14544.91</v>
      </c>
      <c r="K70" s="5"/>
    </row>
    <row r="71" spans="2:11" ht="12.75">
      <c r="B71">
        <v>3</v>
      </c>
      <c r="C71" t="s">
        <v>135</v>
      </c>
      <c r="F71" s="34">
        <v>18314.18</v>
      </c>
      <c r="K71" s="5"/>
    </row>
    <row r="72" spans="2:11" ht="12.75">
      <c r="B72">
        <v>4</v>
      </c>
      <c r="C72" t="s">
        <v>136</v>
      </c>
      <c r="F72" s="34">
        <v>11884.45</v>
      </c>
      <c r="K72" s="5"/>
    </row>
    <row r="73" spans="2:11" ht="12.75">
      <c r="B73">
        <v>5</v>
      </c>
      <c r="C73" t="s">
        <v>107</v>
      </c>
      <c r="F73" s="34">
        <v>50803.67</v>
      </c>
      <c r="K73" s="5"/>
    </row>
    <row r="74" spans="2:11" ht="12.75">
      <c r="B74">
        <v>6</v>
      </c>
      <c r="C74" t="s">
        <v>178</v>
      </c>
      <c r="F74" s="34">
        <v>10086.46</v>
      </c>
      <c r="K74" s="5"/>
    </row>
    <row r="75" ht="12.75">
      <c r="K75" s="5"/>
    </row>
    <row r="76" spans="5:11" ht="12.75">
      <c r="E76" s="34" t="s">
        <v>30</v>
      </c>
      <c r="G76" s="34">
        <f>SUM(F69:F74)</f>
        <v>143795.18</v>
      </c>
      <c r="K76" s="5"/>
    </row>
    <row r="77" ht="12.75">
      <c r="K77" s="5"/>
    </row>
    <row r="78" ht="12.75">
      <c r="K78" s="5"/>
    </row>
    <row r="79" spans="1:11" s="1" customFormat="1" ht="12.75">
      <c r="A79" s="1" t="s">
        <v>31</v>
      </c>
      <c r="B79" s="1" t="s">
        <v>42</v>
      </c>
      <c r="E79" s="33"/>
      <c r="F79" s="33"/>
      <c r="G79" s="33"/>
      <c r="J79" s="12"/>
      <c r="K79" s="18"/>
    </row>
    <row r="80" ht="12.75">
      <c r="K80" s="5"/>
    </row>
    <row r="81" spans="2:6" ht="12.75">
      <c r="B81">
        <v>1</v>
      </c>
      <c r="C81" t="s">
        <v>137</v>
      </c>
      <c r="F81" s="34">
        <v>139183.93</v>
      </c>
    </row>
    <row r="82" spans="2:6" ht="12.75">
      <c r="B82">
        <v>2</v>
      </c>
      <c r="C82" t="s">
        <v>138</v>
      </c>
      <c r="F82" s="34">
        <v>0</v>
      </c>
    </row>
    <row r="83" spans="2:6" ht="12.75">
      <c r="B83">
        <v>3</v>
      </c>
      <c r="C83" t="s">
        <v>139</v>
      </c>
      <c r="F83" s="34">
        <v>7731.1</v>
      </c>
    </row>
    <row r="84" spans="2:6" ht="12.75">
      <c r="B84">
        <v>4</v>
      </c>
      <c r="C84" t="s">
        <v>140</v>
      </c>
      <c r="F84" s="34">
        <v>1115.05</v>
      </c>
    </row>
    <row r="85" spans="2:6" ht="12.75">
      <c r="B85">
        <v>5</v>
      </c>
      <c r="C85" t="s">
        <v>141</v>
      </c>
      <c r="F85" s="34">
        <v>97621</v>
      </c>
    </row>
    <row r="86" spans="2:6" ht="12.75">
      <c r="B86">
        <v>6</v>
      </c>
      <c r="C86" t="s">
        <v>155</v>
      </c>
      <c r="F86" s="34">
        <v>40395</v>
      </c>
    </row>
    <row r="88" spans="5:11" ht="12.75">
      <c r="E88" s="34" t="s">
        <v>32</v>
      </c>
      <c r="G88" s="34">
        <f>SUM(F81:F86)</f>
        <v>286046.07999999996</v>
      </c>
      <c r="K88" s="5"/>
    </row>
    <row r="89" ht="12.75">
      <c r="K89" s="5"/>
    </row>
    <row r="90" ht="12.75">
      <c r="K90" s="5"/>
    </row>
    <row r="91" spans="1:11" s="1" customFormat="1" ht="12.75">
      <c r="A91" s="1" t="s">
        <v>33</v>
      </c>
      <c r="B91" s="1" t="s">
        <v>43</v>
      </c>
      <c r="E91" s="33"/>
      <c r="F91" s="33"/>
      <c r="G91" s="33"/>
      <c r="J91" s="12"/>
      <c r="K91" s="18"/>
    </row>
    <row r="92" ht="12.75">
      <c r="K92" s="5"/>
    </row>
    <row r="93" spans="2:11" ht="12.75">
      <c r="B93">
        <v>1</v>
      </c>
      <c r="C93" t="s">
        <v>142</v>
      </c>
      <c r="F93" s="34">
        <v>146269.25</v>
      </c>
      <c r="K93" s="5"/>
    </row>
    <row r="94" ht="12.75">
      <c r="K94" s="5"/>
    </row>
    <row r="95" spans="5:11" ht="12.75">
      <c r="E95" s="34" t="s">
        <v>34</v>
      </c>
      <c r="G95" s="34">
        <f>+F93</f>
        <v>146269.25</v>
      </c>
      <c r="K95" s="5"/>
    </row>
    <row r="96" ht="12.75">
      <c r="K96" s="5"/>
    </row>
    <row r="97" spans="1:11" s="19" customFormat="1" ht="12.75">
      <c r="A97" s="19" t="s">
        <v>73</v>
      </c>
      <c r="B97" s="19" t="s">
        <v>144</v>
      </c>
      <c r="E97" s="35"/>
      <c r="F97" s="35"/>
      <c r="G97" s="35"/>
      <c r="J97" s="20"/>
      <c r="K97" s="29"/>
    </row>
    <row r="98" ht="12.75" customHeight="1"/>
    <row r="99" spans="2:6" ht="12.75" customHeight="1">
      <c r="B99">
        <v>1</v>
      </c>
      <c r="C99" t="s">
        <v>145</v>
      </c>
      <c r="F99" s="34">
        <v>88298.63</v>
      </c>
    </row>
    <row r="100" ht="12.75" customHeight="1"/>
    <row r="101" spans="5:7" ht="12.75" customHeight="1">
      <c r="E101" s="36" t="s">
        <v>74</v>
      </c>
      <c r="G101" s="34">
        <f>+F99</f>
        <v>88298.63</v>
      </c>
    </row>
    <row r="102" ht="12.75" customHeight="1"/>
    <row r="103" spans="1:10" s="19" customFormat="1" ht="12.75" customHeight="1">
      <c r="A103" s="19" t="s">
        <v>143</v>
      </c>
      <c r="B103" s="19" t="s">
        <v>150</v>
      </c>
      <c r="E103" s="35"/>
      <c r="F103" s="35"/>
      <c r="G103" s="35"/>
      <c r="J103" s="20"/>
    </row>
    <row r="104" ht="12.75" customHeight="1"/>
    <row r="105" spans="2:6" ht="12.75" customHeight="1">
      <c r="B105">
        <v>1</v>
      </c>
      <c r="C105" t="s">
        <v>146</v>
      </c>
      <c r="F105" s="34">
        <v>119691.74</v>
      </c>
    </row>
    <row r="106" ht="12.75" customHeight="1"/>
    <row r="107" spans="5:7" ht="12.75" customHeight="1">
      <c r="E107" s="36" t="s">
        <v>147</v>
      </c>
      <c r="G107" s="34">
        <f>+F105</f>
        <v>119691.74</v>
      </c>
    </row>
    <row r="108" ht="12.75" customHeight="1">
      <c r="E108" s="36"/>
    </row>
    <row r="109" ht="12.75" customHeight="1">
      <c r="E109" s="36"/>
    </row>
    <row r="110" ht="12.75" customHeight="1"/>
    <row r="111" spans="1:11" s="19" customFormat="1" ht="12.75">
      <c r="A111" s="19" t="s">
        <v>35</v>
      </c>
      <c r="E111" s="35"/>
      <c r="F111" s="35"/>
      <c r="G111" s="35">
        <f>SUM(G8:G110)</f>
        <v>2641418.32</v>
      </c>
      <c r="J111" s="20"/>
      <c r="K111" s="20"/>
    </row>
  </sheetData>
  <printOptions/>
  <pageMargins left="0.75" right="0.75" top="1" bottom="1" header="0.5" footer="0.5"/>
  <pageSetup fitToHeight="3"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watson hannah</cp:lastModifiedBy>
  <cp:lastPrinted>2000-07-14T16:41:23Z</cp:lastPrinted>
  <dcterms:created xsi:type="dcterms:W3CDTF">1997-11-06T22:53:38Z</dcterms:created>
  <dcterms:modified xsi:type="dcterms:W3CDTF">2000-07-14T16:54:09Z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